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matteolazzarotto/Desktop/"/>
    </mc:Choice>
  </mc:AlternateContent>
  <xr:revisionPtr revIDLastSave="0" documentId="8_{A3BE06C8-79BC-204C-83BC-CB1933B55ADD}" xr6:coauthVersionLast="47" xr6:coauthVersionMax="47" xr10:uidLastSave="{00000000-0000-0000-0000-000000000000}"/>
  <bookViews>
    <workbookView xWindow="0" yWindow="500" windowWidth="28800" windowHeight="16280" activeTab="5" xr2:uid="{00000000-000D-0000-FFFF-FFFF00000000}"/>
  </bookViews>
  <sheets>
    <sheet name="📊 Dashboard" sheetId="1" r:id="rId1"/>
    <sheet name="📅 Monitoraggio Mensile" sheetId="2" r:id="rId2"/>
    <sheet name="🔌 Dispositivi Smart" sheetId="3" r:id="rId3"/>
    <sheet name="💰 Bollette" sheetId="4" r:id="rId4"/>
    <sheet name="🎯 Obiettivi &amp; ROI" sheetId="5" r:id="rId5"/>
    <sheet name="⚙️ Impostazion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  <c r="B14" i="5"/>
  <c r="B13" i="5"/>
  <c r="C44" i="4"/>
  <c r="D34" i="4"/>
  <c r="C45" i="4" s="1"/>
  <c r="C34" i="4"/>
  <c r="C40" i="4" s="1"/>
  <c r="E33" i="4"/>
  <c r="E32" i="4"/>
  <c r="E31" i="4"/>
  <c r="E30" i="4"/>
  <c r="E29" i="4"/>
  <c r="E28" i="4"/>
  <c r="E27" i="4"/>
  <c r="E26" i="4"/>
  <c r="E25" i="4"/>
  <c r="E24" i="4"/>
  <c r="E23" i="4"/>
  <c r="E22" i="4"/>
  <c r="D17" i="4"/>
  <c r="C47" i="4" s="1"/>
  <c r="C17" i="4"/>
  <c r="C39" i="4" s="1"/>
  <c r="E16" i="4"/>
  <c r="E15" i="4"/>
  <c r="E14" i="4"/>
  <c r="E13" i="4"/>
  <c r="E12" i="4"/>
  <c r="E11" i="4"/>
  <c r="E10" i="4"/>
  <c r="E9" i="4"/>
  <c r="E8" i="4"/>
  <c r="E7" i="4"/>
  <c r="E6" i="4"/>
  <c r="E5" i="4"/>
  <c r="E24" i="3"/>
  <c r="F24" i="3" s="1"/>
  <c r="D24" i="3"/>
  <c r="B20" i="5" s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6" i="2"/>
  <c r="B16" i="2"/>
  <c r="G15" i="2"/>
  <c r="E15" i="2"/>
  <c r="H15" i="2" s="1"/>
  <c r="D15" i="2"/>
  <c r="G14" i="2"/>
  <c r="E14" i="2"/>
  <c r="H14" i="2" s="1"/>
  <c r="D14" i="2"/>
  <c r="G13" i="2"/>
  <c r="E13" i="2"/>
  <c r="H13" i="2" s="1"/>
  <c r="D13" i="2"/>
  <c r="G12" i="2"/>
  <c r="E12" i="2"/>
  <c r="H12" i="2" s="1"/>
  <c r="D12" i="2"/>
  <c r="G11" i="2"/>
  <c r="E11" i="2"/>
  <c r="H11" i="2" s="1"/>
  <c r="D11" i="2"/>
  <c r="G10" i="2"/>
  <c r="E10" i="2"/>
  <c r="H10" i="2" s="1"/>
  <c r="D10" i="2"/>
  <c r="G9" i="2"/>
  <c r="E9" i="2"/>
  <c r="H9" i="2" s="1"/>
  <c r="D9" i="2"/>
  <c r="G8" i="2"/>
  <c r="E8" i="2"/>
  <c r="H8" i="2" s="1"/>
  <c r="D8" i="2"/>
  <c r="D16" i="2" s="1"/>
  <c r="G7" i="2"/>
  <c r="E7" i="2"/>
  <c r="H7" i="2" s="1"/>
  <c r="D7" i="2"/>
  <c r="G6" i="2"/>
  <c r="E6" i="2"/>
  <c r="H6" i="2" s="1"/>
  <c r="G5" i="2"/>
  <c r="E5" i="2"/>
  <c r="H5" i="2" s="1"/>
  <c r="H4" i="2"/>
  <c r="G4" i="2"/>
  <c r="G16" i="2" s="1"/>
  <c r="E4" i="2"/>
  <c r="E16" i="2" s="1"/>
  <c r="B19" i="1"/>
  <c r="D6" i="1"/>
  <c r="H6" i="1" s="1"/>
  <c r="C13" i="5" s="1"/>
  <c r="B21" i="5" l="1"/>
  <c r="H16" i="2"/>
  <c r="D13" i="5"/>
  <c r="E13" i="5" s="1"/>
  <c r="F6" i="1"/>
  <c r="C15" i="5" s="1"/>
  <c r="D15" i="5" s="1"/>
  <c r="E15" i="5" s="1"/>
  <c r="C41" i="4"/>
  <c r="B17" i="1"/>
  <c r="B6" i="1"/>
  <c r="C42" i="4"/>
  <c r="C46" i="4"/>
  <c r="C14" i="5" l="1"/>
  <c r="D14" i="5" s="1"/>
  <c r="E14" i="5" s="1"/>
  <c r="B20" i="1"/>
  <c r="B24" i="5"/>
  <c r="B22" i="5"/>
  <c r="A31" i="5" l="1"/>
  <c r="B26" i="5"/>
</calcChain>
</file>

<file path=xl/sharedStrings.xml><?xml version="1.0" encoding="utf-8"?>
<sst xmlns="http://schemas.openxmlformats.org/spreadsheetml/2006/main" count="184" uniqueCount="166">
  <si>
    <t>🏠 DASHBOARD RISPARMIO ENERGETICO 2026</t>
  </si>
  <si>
    <t>Monitoraggio Consumi e Risparmi con Dispositivi Smart Home</t>
  </si>
  <si>
    <t>📊 INDICATORI PRINCIPALI (Anno Corrente)</t>
  </si>
  <si>
    <t>💰 Risparmio Totale</t>
  </si>
  <si>
    <t>⚡ kWh Risparmiati</t>
  </si>
  <si>
    <t>🌍 CO₂ Evitata</t>
  </si>
  <si>
    <t>📈 % Riduzione</t>
  </si>
  <si>
    <t>📅 ANDAMENTO MENSILE</t>
  </si>
  <si>
    <t>📌 I dati vengono calcolati automaticamente dal foglio 'Monitoraggio Mensile'</t>
  </si>
  <si>
    <t>I grafici verranno generati automaticamente con i tuoi dati</t>
  </si>
  <si>
    <t>🔋 STATISTICHE RAPIDE</t>
  </si>
  <si>
    <t>Mese con maggior risparmio:</t>
  </si>
  <si>
    <t>Dispositivo più efficace:</t>
  </si>
  <si>
    <t>Vedi foglio 'Dispositivi Smart'</t>
  </si>
  <si>
    <t>Investimento totale dispositivi:</t>
  </si>
  <si>
    <t>ROI previsto (mesi):</t>
  </si>
  <si>
    <t>📅 MONITORAGGIO MENSILE CONSUMI ENERGETICI</t>
  </si>
  <si>
    <t>Mese</t>
  </si>
  <si>
    <t>Consumo Prima (kWh)</t>
  </si>
  <si>
    <t>Consumo Con Smart (kWh)</t>
  </si>
  <si>
    <t>Consumo Teorico* (kWh)</t>
  </si>
  <si>
    <t>kWh Risparmiati</t>
  </si>
  <si>
    <t>Costo Energia (€/kWh)</t>
  </si>
  <si>
    <t>Costo Prima (€)</t>
  </si>
  <si>
    <t>💰 Risparmio (€)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</si>
  <si>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</si>
  <si>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</si>
  <si>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</si>
  <si>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</si>
  <si>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</si>
  <si>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</si>
  <si>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</si>
  <si>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</si>
  <si>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</si>
  <si>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</si>
  <si>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</si>
  <si>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</si>
  <si>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ANNO</t>
  </si>
  <si>
    <t>Media</t>
  </si>
  <si>
    <t>📝 NOTE:</t>
  </si>
  <si>
    <t>• 'Consumo Prima': inserisci i dati delle bollette precedenti all'installazione dei dispositivi smart</t>
  </si>
  <si>
    <t>• 'Consumo Con Smart': inserisci i consumi attuali dalle bollette o dall'app del fornitore</t>
  </si>
  <si>
    <t>• 'Costo Energia': aggiorna con la tua tariffa effettiva (controlla bolletta)</t>
  </si>
  <si>
    <t>• I risparmi vengono calcolati automaticamente</t>
  </si>
  <si>
    <t>🔌 INVENTARIO DISPOSITIVI SMART HOME</t>
  </si>
  <si>
    <t>Dispositivo</t>
  </si>
  <si>
    <t>Tipo</t>
  </si>
  <si>
    <t>Data Installazione</t>
  </si>
  <si>
    <t>Costo (€)</t>
  </si>
  <si>
    <t>Risparmio Stimato (€/mese)</t>
  </si>
  <si>
    <t>ROI (mesi)</t>
  </si>
  <si>
    <t>Note</t>
  </si>
  <si>
    <t>Tapo P110 #1</t>
  </si>
  <si>
    <t>Smart Plug</t>
  </si>
  <si>
    <t>01/01/2026</t>
  </si>
  <si>
    <t>Frigorifero</t>
  </si>
  <si>
    <t>Tapo P110 #2</t>
  </si>
  <si>
    <t>Lavatrice</t>
  </si>
  <si>
    <t>Tapo P110 #3</t>
  </si>
  <si>
    <t>15/01/2026</t>
  </si>
  <si>
    <t>TV + Console</t>
  </si>
  <si>
    <t>Shelly EM Gen3</t>
  </si>
  <si>
    <t>Energy Meter</t>
  </si>
  <si>
    <t>20/01/2026</t>
  </si>
  <si>
    <t>Quadro generale</t>
  </si>
  <si>
    <t>Termostato Smart</t>
  </si>
  <si>
    <t>Thermostat</t>
  </si>
  <si>
    <t>10/01/2026</t>
  </si>
  <si>
    <t>Riscaldamento</t>
  </si>
  <si>
    <t>TOTALE INVESTIMENTO</t>
  </si>
  <si>
    <t>💡 SUGGERIMENTI:</t>
  </si>
  <si>
    <t>• Registra ogni dispositivo smart acquistato con data e costo</t>
  </si>
  <si>
    <t>• Stima il risparmio mensile basandoti sui consumi monitorati</t>
  </si>
  <si>
    <t>• Il ROI ti indica in quanti mesi recuperi l'investimento</t>
  </si>
  <si>
    <t>• Dispositivi con ROI &lt; 12 mesi sono ottimi investimenti</t>
  </si>
  <si>
    <t>💰 CONFRONTO BOLLETTE ENERGIA</t>
  </si>
  <si>
    <t>📋 BOLLETTE PRIMA DEI DISPOSITIVI SMART (Anno Precedente)</t>
  </si>
  <si>
    <t>Periodo Fatturazione</t>
  </si>
  <si>
    <t>kWh Consumati</t>
  </si>
  <si>
    <t>Importo (€)</t>
  </si>
  <si>
    <t>€/kWh</t>
  </si>
  <si>
    <t>Gen 2025</t>
  </si>
  <si>
    <t>Feb 2025</t>
  </si>
  <si>
    <t>Mar 2025</t>
  </si>
  <si>
    <t>Apr 2025</t>
  </si>
  <si>
    <t>Mag 2025</t>
  </si>
  <si>
    <t>Giu 2025</t>
  </si>
  <si>
    <t>Lug 2025</t>
  </si>
  <si>
    <t>Ago 2025</t>
  </si>
  <si>
    <t>Set 2025</t>
  </si>
  <si>
    <t>Ott 2025</t>
  </si>
  <si>
    <t>Nov 2025</t>
  </si>
  <si>
    <t>Dic 2025</t>
  </si>
  <si>
    <t>TOTALE</t>
  </si>
  <si>
    <t>📋 BOLLETTE DOPO I DISPOSITIVI SMART (Anno Corrente)</t>
  </si>
  <si>
    <t>Gen 2026</t>
  </si>
  <si>
    <t>Feb 2026</t>
  </si>
  <si>
    <t>Mar 2026</t>
  </si>
  <si>
    <t>Apr 2026</t>
  </si>
  <si>
    <t>Mag 2026</t>
  </si>
  <si>
    <t>Giu 2026</t>
  </si>
  <si>
    <t>Lug 2026</t>
  </si>
  <si>
    <t>Ago 2026</t>
  </si>
  <si>
    <t>Set 2026</t>
  </si>
  <si>
    <t>Ott 2026</t>
  </si>
  <si>
    <t>Nov 2026</t>
  </si>
  <si>
    <t>Dic 2026</t>
  </si>
  <si>
    <t>📊 CONFRONTO ANNUALE</t>
  </si>
  <si>
    <t>Consumo Dopo (kWh)</t>
  </si>
  <si>
    <t>% Riduzione Consumo</t>
  </si>
  <si>
    <t>Costo Dopo (€)</t>
  </si>
  <si>
    <t>💰 RISPARMIO TOTALE (€)</t>
  </si>
  <si>
    <t>% Riduzione Costo</t>
  </si>
  <si>
    <t>🎯 OBIETTIVI DI RISPARMIO E ROI</t>
  </si>
  <si>
    <t>🎯 OBIETTIVI ANNUALI</t>
  </si>
  <si>
    <t>Riduzione consumi target (%)</t>
  </si>
  <si>
    <t>Risparmio economico target (€/anno)</t>
  </si>
  <si>
    <t>Riduzione CO₂ target (kg/anno)</t>
  </si>
  <si>
    <t>📈 PROGRESSO VERSO OBIETTIVI</t>
  </si>
  <si>
    <t>Obiettivo</t>
  </si>
  <si>
    <t>Target</t>
  </si>
  <si>
    <t>Attuale</t>
  </si>
  <si>
    <t>Progresso %</t>
  </si>
  <si>
    <t>Status</t>
  </si>
  <si>
    <t>Riduzione %</t>
  </si>
  <si>
    <t>Risparmio €</t>
  </si>
  <si>
    <t>CO₂ ridotta</t>
  </si>
  <si>
    <t>💰 ANALISI ROI (Return on Investment)</t>
  </si>
  <si>
    <t>Investimento totale dispositivi</t>
  </si>
  <si>
    <t>Risparmio mensile medio</t>
  </si>
  <si>
    <t>Risparmio annuale stimato</t>
  </si>
  <si>
    <t>⏱️ TEMPO DI RECUPERO INVESTIMENTO</t>
  </si>
  <si>
    <t>📅 Data prevista recupero totale</t>
  </si>
  <si>
    <t>📊 VALUTAZIONE INVESTIMENTO</t>
  </si>
  <si>
    <t>💡 SUGGERIMENTI PER MIGLIORARE IL ROI:</t>
  </si>
  <si>
    <t>• Concentrati sui dispositivi ad alto consumo (riscaldamento, AC, boiler)</t>
  </si>
  <si>
    <t>• Sfrutta le fasce orarie più economiche con le automazioni</t>
  </si>
  <si>
    <t>• Monitora costantemente e adatta le routine in base ai dati</t>
  </si>
  <si>
    <t>• Coinvolgi tutta la famiglia nelle abitudini di risparmio</t>
  </si>
  <si>
    <t>⚙️ IMPOSTAZIONI E PARAMETRI</t>
  </si>
  <si>
    <t>💶 TARIFFE ENERGIA</t>
  </si>
  <si>
    <t>Costo energia (€/kWh)</t>
  </si>
  <si>
    <t>Costo fisso mensile (€)</t>
  </si>
  <si>
    <t>Tariffa bioraria F1 (€/kWh)</t>
  </si>
  <si>
    <t>Tariffa bioraria F2-F3 (€/kWh)</t>
  </si>
  <si>
    <t>🌍 PARAMETRI AMBIENTALI</t>
  </si>
  <si>
    <t>CO₂ per kWh (kg)</t>
  </si>
  <si>
    <t>Media Italia mix energetico</t>
  </si>
  <si>
    <t>Alberi equivalenti (kg CO₂/albero/anno)</t>
  </si>
  <si>
    <t>Assorbimento medio albero adulto</t>
  </si>
  <si>
    <t>🏢 INFORMAZIONI FORNITORE ENERGIA</t>
  </si>
  <si>
    <t>Nome fornitore</t>
  </si>
  <si>
    <t>Inserisci qui</t>
  </si>
  <si>
    <t>N° cliente</t>
  </si>
  <si>
    <t>POD</t>
  </si>
  <si>
    <t>Potenza contrattuale (kW)</t>
  </si>
  <si>
    <t>👨‍👩‍👧‍👦 DATI FAMIGLIA</t>
  </si>
  <si>
    <t>Numero componenti</t>
  </si>
  <si>
    <t>Superficie casa (mq)</t>
  </si>
  <si>
    <t>Tipo riscaldamento</t>
  </si>
  <si>
    <t>Gas metano</t>
  </si>
  <si>
    <t>Presenza fotovoltaico</t>
  </si>
  <si>
    <t>No</t>
  </si>
  <si>
    <t>• Aggiorna le tariffe con i valori della tua bolletta attuale</t>
  </si>
  <si>
    <t>• Questi parametri vengono usati per calcoli automatici negli altri fogli</t>
  </si>
  <si>
    <t>• Verifica periodicamente che i dati siano aggiornati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</si>
</sst>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€#,##0.00"/>
    <numFmt numFmtId="165" formatCode="#,##0\ &quot;kg&quot;"/>
    <numFmt numFmtId="166" formatCode="0.0&quot;%&quot;"/>
    <numFmt numFmtId="167" formatCode="0.0"/>
    <numFmt numFmtId="168" formatCode="\€0.00"/>
    <numFmt numFmtId="169" formatCode="0.0\ &quot;mesi&quot;"/>
    <numFmt numFmtId="170" formatCode="\€0.000"/>
    <numFmt numFmtId="171" formatCode="0&quot;%&quot;"/>
    <numFmt numFmtId="172" formatCode="dd/mm/yyyy"/>
    <numFmt numFmtId="173" formatCode="0.00\ &quot;kg&quot;"/>
    <numFmt numFmtId="174" formatCode="0\ &quot;kg&quot;"/>
    <numFmt numFmtId="175" formatCode="0.0\ &quot;kW&quot;"/>
    <numFmt numFmtId="176" formatCode="0\ &quot;mq&quot;"/>
  </numFmts>
  <fonts count="24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</font>
    <font>
      <i/>
      <sz val="12"/>
      <name val="Calibri"/>
      <family val="2"/>
    </font>
    <font>
      <b/>
      <sz val="14"/>
      <color rgb="FF2E75B6"/>
      <name val="Calibri"/>
      <family val="2"/>
    </font>
    <font>
      <b/>
      <sz val="11"/>
      <color rgb="FFFFFFFF"/>
      <name val="Calibri"/>
      <family val="2"/>
    </font>
    <font>
      <b/>
      <sz val="16"/>
      <name val="Calibri"/>
      <family val="2"/>
    </font>
    <font>
      <i/>
      <sz val="10"/>
      <color rgb="FF7F7F7F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i/>
      <sz val="10"/>
      <name val="Calibri"/>
      <family val="2"/>
    </font>
    <font>
      <b/>
      <sz val="11"/>
      <color rgb="FFFF6B00"/>
      <name val="Calibri"/>
      <family val="2"/>
    </font>
    <font>
      <b/>
      <sz val="12"/>
      <color rgb="FFC00000"/>
      <name val="Calibri"/>
      <family val="2"/>
    </font>
    <font>
      <b/>
      <sz val="11"/>
      <color rgb="FFFFFFFF"/>
      <name val="Calibri"/>
      <family val="2"/>
    </font>
    <font>
      <b/>
      <sz val="12"/>
      <color rgb="FF00B050"/>
      <name val="Calibri"/>
      <family val="2"/>
    </font>
    <font>
      <b/>
      <sz val="14"/>
      <color rgb="FFFFC000"/>
      <name val="Calibri"/>
      <family val="2"/>
    </font>
    <font>
      <b/>
      <sz val="14"/>
      <color rgb="FFC00000"/>
      <name val="Calibri"/>
      <family val="2"/>
    </font>
    <font>
      <b/>
      <sz val="12"/>
      <name val="Calibri"/>
      <family val="2"/>
    </font>
    <font>
      <b/>
      <sz val="11"/>
      <color rgb="FFFFC000"/>
      <name val="Calibri"/>
      <family val="2"/>
    </font>
    <font>
      <b/>
      <sz val="12"/>
      <color rgb="FF7030A0"/>
      <name val="Calibri"/>
      <family val="2"/>
    </font>
    <font>
      <i/>
      <sz val="9"/>
      <name val="Calibri"/>
      <family val="2"/>
    </font>
    <font>
      <b/>
      <sz val="11"/>
      <color rgb="FF7030A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2E75B6"/>
        <bgColor rgb="FF2E75B6"/>
      </patternFill>
    </fill>
    <fill>
      <patternFill patternType="solid">
        <fgColor rgb="FF44546A"/>
        <bgColor rgb="FF44546A"/>
      </patternFill>
    </fill>
    <fill>
      <patternFill patternType="solid">
        <fgColor rgb="FF70AD47"/>
        <bgColor rgb="FF70AD47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FF6B00"/>
        <bgColor rgb="FFFF6B00"/>
      </patternFill>
    </fill>
    <fill>
      <patternFill patternType="solid">
        <fgColor rgb="FFFCE4D6"/>
        <bgColor rgb="FFFCE4D6"/>
      </patternFill>
    </fill>
    <fill>
      <patternFill patternType="solid">
        <fgColor rgb="FFC00000"/>
        <bgColor rgb="FFC00000"/>
      </patternFill>
    </fill>
    <fill>
      <patternFill patternType="solid">
        <fgColor rgb="FFF8CBAD"/>
        <bgColor rgb="FFF8CBAD"/>
      </patternFill>
    </fill>
    <fill>
      <patternFill patternType="solid">
        <fgColor rgb="FFC6E0B4"/>
        <bgColor rgb="FFC6E0B4"/>
      </patternFill>
    </fill>
    <fill>
      <patternFill patternType="solid">
        <fgColor rgb="FFFFF2CC"/>
        <bgColor rgb="FFFFF2CC"/>
      </patternFill>
    </fill>
    <fill>
      <patternFill patternType="solid">
        <fgColor rgb="FF7030A0"/>
        <bgColor rgb="FF7030A0"/>
      </patternFill>
    </fill>
    <fill>
      <patternFill patternType="solid">
        <fgColor rgb="FFE4DFEC"/>
        <bgColor rgb="FFE4DFE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164" fontId="0" fillId="0" borderId="0" xfId="0" applyNumberFormat="1"/>
    <xf numFmtId="167" fontId="0" fillId="0" borderId="0" xfId="0" applyNumberFormat="1"/>
    <xf numFmtId="0" fontId="10" fillId="7" borderId="0" xfId="0" applyFont="1" applyFill="1" applyAlignment="1">
      <alignment horizontal="center" vertical="center" wrapText="1"/>
    </xf>
    <xf numFmtId="4" fontId="0" fillId="0" borderId="0" xfId="0" applyNumberFormat="1"/>
    <xf numFmtId="168" fontId="0" fillId="0" borderId="0" xfId="0" applyNumberFormat="1"/>
    <xf numFmtId="164" fontId="0" fillId="8" borderId="0" xfId="0" applyNumberFormat="1" applyFill="1"/>
    <xf numFmtId="0" fontId="11" fillId="2" borderId="0" xfId="0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/>
    <xf numFmtId="0" fontId="10" fillId="10" borderId="0" xfId="0" applyFont="1" applyFill="1" applyAlignment="1">
      <alignment horizontal="center" vertical="center" wrapText="1"/>
    </xf>
    <xf numFmtId="164" fontId="11" fillId="9" borderId="0" xfId="0" applyNumberFormat="1" applyFont="1" applyFill="1"/>
    <xf numFmtId="169" fontId="11" fillId="9" borderId="0" xfId="0" applyNumberFormat="1" applyFont="1" applyFill="1"/>
    <xf numFmtId="0" fontId="13" fillId="0" borderId="0" xfId="0" applyFont="1"/>
    <xf numFmtId="0" fontId="14" fillId="0" borderId="0" xfId="0" applyFont="1"/>
    <xf numFmtId="0" fontId="8" fillId="12" borderId="0" xfId="0" applyFont="1" applyFill="1" applyAlignment="1">
      <alignment horizontal="center" vertical="center"/>
    </xf>
    <xf numFmtId="170" fontId="0" fillId="0" borderId="0" xfId="0" applyNumberFormat="1"/>
    <xf numFmtId="0" fontId="15" fillId="11" borderId="0" xfId="0" applyFont="1" applyFill="1"/>
    <xf numFmtId="4" fontId="15" fillId="11" borderId="0" xfId="0" applyNumberFormat="1" applyFont="1" applyFill="1"/>
    <xf numFmtId="164" fontId="15" fillId="11" borderId="0" xfId="0" applyNumberFormat="1" applyFont="1" applyFill="1"/>
    <xf numFmtId="0" fontId="8" fillId="13" borderId="0" xfId="0" applyFont="1" applyFill="1" applyAlignment="1">
      <alignment horizontal="center" vertical="center"/>
    </xf>
    <xf numFmtId="0" fontId="15" fillId="5" borderId="0" xfId="0" applyFont="1" applyFill="1"/>
    <xf numFmtId="4" fontId="15" fillId="5" borderId="0" xfId="0" applyNumberFormat="1" applyFont="1" applyFill="1"/>
    <xf numFmtId="164" fontId="15" fillId="5" borderId="0" xfId="0" applyNumberFormat="1" applyFont="1" applyFill="1"/>
    <xf numFmtId="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11" fillId="5" borderId="0" xfId="0" applyFont="1" applyFill="1"/>
    <xf numFmtId="164" fontId="11" fillId="5" borderId="0" xfId="0" applyNumberFormat="1" applyFont="1" applyFill="1" applyAlignment="1">
      <alignment horizontal="right"/>
    </xf>
    <xf numFmtId="0" fontId="17" fillId="0" borderId="0" xfId="0" applyFont="1"/>
    <xf numFmtId="171" fontId="0" fillId="14" borderId="0" xfId="0" applyNumberFormat="1" applyFill="1"/>
    <xf numFmtId="164" fontId="0" fillId="14" borderId="0" xfId="0" applyNumberFormat="1" applyFill="1"/>
    <xf numFmtId="165" fontId="0" fillId="14" borderId="0" xfId="0" applyNumberFormat="1" applyFill="1"/>
    <xf numFmtId="0" fontId="8" fillId="14" borderId="0" xfId="0" applyFont="1" applyFill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169" fontId="18" fillId="0" borderId="0" xfId="0" applyNumberFormat="1" applyFont="1"/>
    <xf numFmtId="172" fontId="8" fillId="0" borderId="0" xfId="0" applyNumberFormat="1" applyFont="1"/>
    <xf numFmtId="0" fontId="20" fillId="0" borderId="0" xfId="0" applyFont="1"/>
    <xf numFmtId="0" fontId="21" fillId="0" borderId="0" xfId="0" applyFont="1"/>
    <xf numFmtId="170" fontId="0" fillId="16" borderId="0" xfId="0" applyNumberFormat="1" applyFill="1"/>
    <xf numFmtId="164" fontId="0" fillId="16" borderId="0" xfId="0" applyNumberFormat="1" applyFill="1"/>
    <xf numFmtId="173" fontId="0" fillId="0" borderId="0" xfId="0" applyNumberFormat="1"/>
    <xf numFmtId="0" fontId="22" fillId="0" borderId="0" xfId="0" applyFont="1"/>
    <xf numFmtId="174" fontId="0" fillId="0" borderId="0" xfId="0" applyNumberFormat="1"/>
    <xf numFmtId="0" fontId="0" fillId="16" borderId="0" xfId="0" applyFill="1"/>
    <xf numFmtId="175" fontId="0" fillId="16" borderId="0" xfId="0" applyNumberFormat="1" applyFill="1"/>
    <xf numFmtId="176" fontId="0" fillId="16" borderId="0" xfId="0" applyNumberFormat="1" applyFill="1"/>
    <xf numFmtId="0" fontId="23" fillId="0" borderId="0" xfId="0" applyFont="1"/>
    <xf numFmtId="4" fontId="5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2" borderId="0" xfId="0" applyFont="1" applyFill="1" applyAlignment="1">
      <alignment horizontal="center" vertical="center"/>
    </xf>
    <xf numFmtId="0" fontId="12" fillId="0" borderId="0" xfId="0" applyFont="1"/>
    <xf numFmtId="0" fontId="9" fillId="4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1" fillId="9" borderId="0" xfId="0" applyFont="1" applyFill="1"/>
    <xf numFmtId="0" fontId="14" fillId="0" borderId="0" xfId="0" applyFont="1"/>
    <xf numFmtId="0" fontId="16" fillId="0" borderId="0" xfId="0" applyFont="1"/>
    <xf numFmtId="0" fontId="9" fillId="11" borderId="0" xfId="0" applyFont="1" applyFill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9" fillId="6" borderId="0" xfId="0" applyFont="1" applyFill="1" applyAlignment="1">
      <alignment horizontal="center" vertical="center"/>
    </xf>
    <xf numFmtId="0" fontId="9" fillId="15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selection sqref="A1:H1"/>
    </sheetView>
  </sheetViews>
  <sheetFormatPr baseColWidth="10" defaultColWidth="8.83203125" defaultRowHeight="15" x14ac:dyDescent="0.2"/>
  <cols>
    <col min="1" max="1" width="25" customWidth="1"/>
    <col min="2" max="9" width="15" customWidth="1"/>
  </cols>
  <sheetData>
    <row r="1" spans="1:9" ht="35" customHeight="1" x14ac:dyDescent="0.2">
      <c r="A1" s="64" t="s">
        <v>0</v>
      </c>
      <c r="B1" s="53"/>
      <c r="C1" s="53"/>
      <c r="D1" s="53"/>
      <c r="E1" s="53"/>
      <c r="F1" s="53"/>
      <c r="G1" s="53"/>
      <c r="H1" s="53"/>
    </row>
    <row r="2" spans="1:9" ht="16" x14ac:dyDescent="0.2">
      <c r="A2" s="57" t="s">
        <v>1</v>
      </c>
      <c r="B2" s="53"/>
      <c r="C2" s="53"/>
      <c r="D2" s="53"/>
      <c r="E2" s="53"/>
      <c r="F2" s="53"/>
      <c r="G2" s="53"/>
      <c r="H2" s="53"/>
    </row>
    <row r="4" spans="1:9" ht="19" x14ac:dyDescent="0.25">
      <c r="A4" s="1" t="s">
        <v>2</v>
      </c>
    </row>
    <row r="5" spans="1:9" x14ac:dyDescent="0.2">
      <c r="B5" s="56" t="s">
        <v>3</v>
      </c>
      <c r="C5" s="53"/>
      <c r="D5" s="59" t="s">
        <v>4</v>
      </c>
      <c r="E5" s="53"/>
      <c r="F5" s="58" t="s">
        <v>5</v>
      </c>
      <c r="G5" s="53"/>
      <c r="H5" s="60" t="s">
        <v>6</v>
      </c>
      <c r="I5" s="53"/>
    </row>
    <row r="6" spans="1:9" ht="21" x14ac:dyDescent="0.25">
      <c r="B6" s="54">
        <f>SUM('📅 Monitoraggio Mensile'!H4:H15)</f>
        <v>47.5</v>
      </c>
      <c r="C6" s="53"/>
      <c r="D6" s="52">
        <f>SUM('📅 Monitoraggio Mensile'!E4:E15)</f>
        <v>190</v>
      </c>
      <c r="E6" s="53"/>
      <c r="F6" s="61">
        <f>D6*0.45</f>
        <v>85.5</v>
      </c>
      <c r="G6" s="53"/>
      <c r="H6" s="55">
        <f>IF(SUM('📅 Monitoraggio Mensile'!C4:C15)&gt;0, D6/SUM('📅 Monitoraggio Mensile'!C4:C15)*100, 0)</f>
        <v>23.75</v>
      </c>
      <c r="I6" s="53"/>
    </row>
    <row r="9" spans="1:9" ht="19" x14ac:dyDescent="0.25">
      <c r="A9" s="1" t="s">
        <v>7</v>
      </c>
    </row>
    <row r="11" spans="1:9" x14ac:dyDescent="0.2">
      <c r="A11" s="62" t="s">
        <v>8</v>
      </c>
      <c r="B11" s="53"/>
      <c r="C11" s="53"/>
      <c r="D11" s="53"/>
      <c r="E11" s="53"/>
      <c r="F11" s="53"/>
      <c r="G11" s="53"/>
      <c r="H11" s="53"/>
    </row>
    <row r="13" spans="1:9" x14ac:dyDescent="0.2">
      <c r="A13" s="63" t="s">
        <v>9</v>
      </c>
      <c r="B13" s="53"/>
      <c r="C13" s="53"/>
      <c r="D13" s="53"/>
      <c r="E13" s="53"/>
      <c r="F13" s="53"/>
      <c r="G13" s="53"/>
      <c r="H13" s="53"/>
    </row>
    <row r="16" spans="1:9" ht="19" x14ac:dyDescent="0.25">
      <c r="A16" s="1" t="s">
        <v>10</v>
      </c>
    </row>
    <row r="17" spans="1:2" x14ac:dyDescent="0.2">
      <c r="A17" s="2" t="s">
        <v>11</v>
      </c>
      <c r="B17" t="str">
        <f>INDEX('📅 Monitoraggio Mensile'!A4:A15, MATCH(MAX('📅 Monitoraggio Mensile'!H4:H15), '📅 Monitoraggio Mensile'!H4:H15, 0))</f>
        <v>Gennaio</v>
      </c>
    </row>
    <row r="18" spans="1:2" x14ac:dyDescent="0.2">
      <c r="A18" s="2" t="s">
        <v>12</v>
      </c>
      <c r="B18" t="s">
        <v>13</v>
      </c>
    </row>
    <row r="19" spans="1:2" x14ac:dyDescent="0.2">
      <c r="A19" s="2" t="s">
        <v>14</v>
      </c>
      <c r="B19" s="3">
        <f>SUM('🔌 Dispositivi Smart'!D4:D20)</f>
        <v>220.97</v>
      </c>
    </row>
    <row r="20" spans="1:2" x14ac:dyDescent="0.2">
      <c r="A20" s="2" t="s">
        <v>15</v>
      </c>
      <c r="B20" s="4">
        <f>IF(B6&gt;0, B19/(B6/12), 0)</f>
        <v>55.823999999999998</v>
      </c>
    </row>
  </sheetData>
  <mergeCells count="12">
    <mergeCell ref="A11:H11"/>
    <mergeCell ref="A13:H13"/>
    <mergeCell ref="A1:H1"/>
    <mergeCell ref="D6:E6"/>
    <mergeCell ref="B6:C6"/>
    <mergeCell ref="H6:I6"/>
    <mergeCell ref="B5:C5"/>
    <mergeCell ref="A2:H2"/>
    <mergeCell ref="F5:G5"/>
    <mergeCell ref="D5:E5"/>
    <mergeCell ref="H5:I5"/>
    <mergeCell ref="F6:G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workbookViewId="0">
      <selection sqref="A1:H1"/>
    </sheetView>
  </sheetViews>
  <sheetFormatPr baseColWidth="10" defaultColWidth="8.83203125" defaultRowHeight="15" x14ac:dyDescent="0.2"/>
  <cols>
    <col min="1" max="1" width="15" customWidth="1"/>
    <col min="2" max="8" width="18" customWidth="1"/>
  </cols>
  <sheetData>
    <row r="1" spans="1:8" ht="30" customHeight="1" x14ac:dyDescent="0.2">
      <c r="A1" s="66" t="s">
        <v>16</v>
      </c>
      <c r="B1" s="53"/>
      <c r="C1" s="53"/>
      <c r="D1" s="53"/>
      <c r="E1" s="53"/>
      <c r="F1" s="53"/>
      <c r="G1" s="53"/>
      <c r="H1" s="53"/>
    </row>
    <row r="3" spans="1:8" ht="32" x14ac:dyDescent="0.2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</row>
    <row r="4" spans="1:8" x14ac:dyDescent="0.2">
      <c r="A4" s="2" t="s">
        <v>25</v>
      </c>
      <c r="B4" s="6">
        <v>350</v>
      </c>
      <c r="C4" s="6">
        <v>280</v>
      </c>
      <c r="D4" s="6">
        <v>350</v>
      </c>
      <c r="E4" s="6">
        <f>B4-C4</f>
        <v>70</v>
      </c>
      <c r="F4" s="7">
        <v>0.25</v>
      </c>
      <c r="G4" s="3">
        <f>B4*F4</f>
        <v>87.5</v>
      </c>
      <c r="H4" s="8">
        <f>E4*F4</f>
        <v>17.5</v>
      </c>
    </row>
    <row r="5" spans="1:8" x14ac:dyDescent="0.2">
      <c r="A5" s="2" t="s">
        <v>26</v>
      </c>
      <c r="B5" s="6">
        <v>330</v>
      </c>
      <c r="C5" s="6">
        <v>265</v>
      </c>
      <c r="D5" s="6">
        <v>330</v>
      </c>
      <c r="E5" s="6">
        <f>B5-C5</f>
        <v>65</v>
      </c>
      <c r="F5" s="7">
        <v>0.25</v>
      </c>
      <c r="G5" s="3">
        <f>B5*F5</f>
        <v>82.5</v>
      </c>
      <c r="H5" s="8">
        <f>E5*F5</f>
        <v>16.25</v>
      </c>
    </row>
    <row r="6" spans="1:8" x14ac:dyDescent="0.2">
      <c r="A6" s="2" t="s">
        <v>27</v>
      </c>
      <c r="B6" s="6">
        <v>310</v>
      </c>
      <c r="C6" s="6">
        <v>255</v>
      </c>
      <c r="D6" s="6">
        <v>310</v>
      </c>
      <c r="E6" s="6">
        <f>B6-C6</f>
        <v>55</v>
      </c>
      <c r="F6" s="7">
        <v>0.25</v>
      </c>
      <c r="G6" s="3">
        <f>B6*F6</f>
        <v>77.5</v>
      </c>
      <c r="H6" s="8">
        <f>E6*F6</f>
        <v>13.75</v>
      </c>
    </row>
    <row r="7" spans="1:8" x14ac:dyDescent="0.2">
      <c r="A7" s="2" t="s">
        <v>28</v>
      </c>
      <c r="B7" s="6"/>
      <c r="C7" s="6"/>
      <c r="D7" s="6">
        <f t="shared" ref="D7:D15" si="0">B7</f>
        <v>0</v>
      </c>
      <c r="E7" s="6">
        <f t="shared" ref="E7:E15" si="1">IF(AND(B7&lt;&gt;"",C7&lt;&gt;""),B7-C7,0)</f>
        <v>0</v>
      </c>
      <c r="F7" s="7">
        <v>0.25</v>
      </c>
      <c r="G7" s="3">
        <f t="shared" ref="G7:G15" si="2">IF(B7&lt;&gt;"",B7*F7,0)</f>
        <v>0</v>
      </c>
      <c r="H7" s="8">
        <f t="shared" ref="H7:H15" si="3">IF(E7&gt;0,E7*F7,0)</f>
        <v>0</v>
      </c>
    </row>
    <row r="8" spans="1:8" x14ac:dyDescent="0.2">
      <c r="A8" s="2" t="s">
        <v>29</v>
      </c>
      <c r="B8" s="6"/>
      <c r="C8" s="6"/>
      <c r="D8" s="6">
        <f t="shared" si="0"/>
        <v>0</v>
      </c>
      <c r="E8" s="6">
        <f t="shared" si="1"/>
        <v>0</v>
      </c>
      <c r="F8" s="7">
        <v>0.25</v>
      </c>
      <c r="G8" s="3">
        <f t="shared" si="2"/>
        <v>0</v>
      </c>
      <c r="H8" s="8">
        <f t="shared" si="3"/>
        <v>0</v>
      </c>
    </row>
    <row r="9" spans="1:8" x14ac:dyDescent="0.2">
      <c r="A9" s="2" t="s">
        <v>30</v>
      </c>
      <c r="B9" s="6"/>
      <c r="C9" s="6"/>
      <c r="D9" s="6">
        <f t="shared" si="0"/>
        <v>0</v>
      </c>
      <c r="E9" s="6">
        <f t="shared" si="1"/>
        <v>0</v>
      </c>
      <c r="F9" s="7">
        <v>0.25</v>
      </c>
      <c r="G9" s="3">
        <f t="shared" si="2"/>
        <v>0</v>
      </c>
      <c r="H9" s="8">
        <f t="shared" si="3"/>
        <v>0</v>
      </c>
    </row>
    <row r="10" spans="1:8" x14ac:dyDescent="0.2">
      <c r="A10" s="2" t="s">
        <v>31</v>
      </c>
      <c r="B10" s="6"/>
      <c r="C10" s="6"/>
      <c r="D10" s="6">
        <f t="shared" si="0"/>
        <v>0</v>
      </c>
      <c r="E10" s="6">
        <f t="shared" si="1"/>
        <v>0</v>
      </c>
      <c r="F10" s="7">
        <v>0.25</v>
      </c>
      <c r="G10" s="3">
        <f t="shared" si="2"/>
        <v>0</v>
      </c>
      <c r="H10" s="8">
        <f t="shared" si="3"/>
        <v>0</v>
      </c>
    </row>
    <row r="11" spans="1:8" x14ac:dyDescent="0.2">
      <c r="A11" s="2" t="s">
        <v>32</v>
      </c>
      <c r="B11" s="6"/>
      <c r="C11" s="6"/>
      <c r="D11" s="6">
        <f t="shared" si="0"/>
        <v>0</v>
      </c>
      <c r="E11" s="6">
        <f t="shared" si="1"/>
        <v>0</v>
      </c>
      <c r="F11" s="7">
        <v>0.25</v>
      </c>
      <c r="G11" s="3">
        <f t="shared" si="2"/>
        <v>0</v>
      </c>
      <c r="H11" s="8">
        <f t="shared" si="3"/>
        <v>0</v>
      </c>
    </row>
    <row r="12" spans="1:8" x14ac:dyDescent="0.2">
      <c r="A12" s="2" t="s">
        <v>33</v>
      </c>
      <c r="B12" s="6"/>
      <c r="C12" s="6"/>
      <c r="D12" s="6">
        <f t="shared" si="0"/>
        <v>0</v>
      </c>
      <c r="E12" s="6">
        <f t="shared" si="1"/>
        <v>0</v>
      </c>
      <c r="F12" s="7">
        <v>0.25</v>
      </c>
      <c r="G12" s="3">
        <f t="shared" si="2"/>
        <v>0</v>
      </c>
      <c r="H12" s="8">
        <f t="shared" si="3"/>
        <v>0</v>
      </c>
    </row>
    <row r="13" spans="1:8" x14ac:dyDescent="0.2">
      <c r="A13" s="2" t="s">
        <v>34</v>
      </c>
      <c r="B13" s="6"/>
      <c r="C13" s="6"/>
      <c r="D13" s="6">
        <f t="shared" si="0"/>
        <v>0</v>
      </c>
      <c r="E13" s="6">
        <f t="shared" si="1"/>
        <v>0</v>
      </c>
      <c r="F13" s="7">
        <v>0.25</v>
      </c>
      <c r="G13" s="3">
        <f t="shared" si="2"/>
        <v>0</v>
      </c>
      <c r="H13" s="8">
        <f t="shared" si="3"/>
        <v>0</v>
      </c>
    </row>
    <row r="14" spans="1:8" x14ac:dyDescent="0.2">
      <c r="A14" s="2" t="s">
        <v>35</v>
      </c>
      <c r="B14" s="6"/>
      <c r="C14" s="6"/>
      <c r="D14" s="6">
        <f t="shared" si="0"/>
        <v>0</v>
      </c>
      <c r="E14" s="6">
        <f t="shared" si="1"/>
        <v>0</v>
      </c>
      <c r="F14" s="7">
        <v>0.25</v>
      </c>
      <c r="G14" s="3">
        <f t="shared" si="2"/>
        <v>0</v>
      </c>
      <c r="H14" s="8">
        <f t="shared" si="3"/>
        <v>0</v>
      </c>
    </row>
    <row r="15" spans="1:8" x14ac:dyDescent="0.2">
      <c r="A15" s="2" t="s">
        <v>36</v>
      </c>
      <c r="B15" s="6"/>
      <c r="C15" s="6"/>
      <c r="D15" s="6">
        <f t="shared" si="0"/>
        <v>0</v>
      </c>
      <c r="E15" s="6">
        <f t="shared" si="1"/>
        <v>0</v>
      </c>
      <c r="F15" s="7">
        <v>0.25</v>
      </c>
      <c r="G15" s="3">
        <f t="shared" si="2"/>
        <v>0</v>
      </c>
      <c r="H15" s="8">
        <f t="shared" si="3"/>
        <v>0</v>
      </c>
    </row>
    <row r="16" spans="1:8" ht="16" x14ac:dyDescent="0.2">
      <c r="A16" s="9" t="s">
        <v>37</v>
      </c>
      <c r="B16" s="10">
        <f>SUM(B4:B15)</f>
        <v>990</v>
      </c>
      <c r="C16" s="10">
        <f>SUM(C4:C15)</f>
        <v>800</v>
      </c>
      <c r="D16" s="10">
        <f>SUM(D4:D15)</f>
        <v>990</v>
      </c>
      <c r="E16" s="10">
        <f>SUM(E4:E15)</f>
        <v>190</v>
      </c>
      <c r="F16" s="11" t="s">
        <v>38</v>
      </c>
      <c r="G16" s="12">
        <f>SUM(G4:G15)</f>
        <v>247.5</v>
      </c>
      <c r="H16" s="12">
        <f>SUM(H4:H15)</f>
        <v>47.5</v>
      </c>
    </row>
    <row r="18" spans="1:8" x14ac:dyDescent="0.2">
      <c r="A18" s="65" t="s">
        <v>39</v>
      </c>
      <c r="B18" s="53"/>
      <c r="C18" s="53"/>
      <c r="D18" s="53"/>
      <c r="E18" s="53"/>
      <c r="F18" s="53"/>
      <c r="G18" s="53"/>
      <c r="H18" s="53"/>
    </row>
    <row r="19" spans="1:8" x14ac:dyDescent="0.2">
      <c r="A19" s="65" t="s">
        <v>40</v>
      </c>
      <c r="B19" s="53"/>
      <c r="C19" s="53"/>
      <c r="D19" s="53"/>
      <c r="E19" s="53"/>
      <c r="F19" s="53"/>
      <c r="G19" s="53"/>
      <c r="H19" s="53"/>
    </row>
    <row r="20" spans="1:8" x14ac:dyDescent="0.2">
      <c r="A20" s="65" t="s">
        <v>41</v>
      </c>
      <c r="B20" s="53"/>
      <c r="C20" s="53"/>
      <c r="D20" s="53"/>
      <c r="E20" s="53"/>
      <c r="F20" s="53"/>
      <c r="G20" s="53"/>
      <c r="H20" s="53"/>
    </row>
    <row r="21" spans="1:8" x14ac:dyDescent="0.2">
      <c r="A21" s="65" t="s">
        <v>42</v>
      </c>
      <c r="B21" s="53"/>
      <c r="C21" s="53"/>
      <c r="D21" s="53"/>
      <c r="E21" s="53"/>
      <c r="F21" s="53"/>
      <c r="G21" s="53"/>
      <c r="H21" s="53"/>
    </row>
    <row r="22" spans="1:8" x14ac:dyDescent="0.2">
      <c r="A22" s="65" t="s">
        <v>43</v>
      </c>
      <c r="B22" s="53"/>
      <c r="C22" s="53"/>
      <c r="D22" s="53"/>
      <c r="E22" s="53"/>
      <c r="F22" s="53"/>
      <c r="G22" s="53"/>
      <c r="H22" s="53"/>
    </row>
  </sheetData>
  <mergeCells count="6">
    <mergeCell ref="A22:H22"/>
    <mergeCell ref="A18:H18"/>
    <mergeCell ref="A21:H21"/>
    <mergeCell ref="A20:H20"/>
    <mergeCell ref="A19:H19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sqref="A1:G1"/>
    </sheetView>
  </sheetViews>
  <sheetFormatPr baseColWidth="10" defaultColWidth="8.83203125" defaultRowHeight="15" x14ac:dyDescent="0.2"/>
  <cols>
    <col min="1" max="1" width="20" customWidth="1"/>
    <col min="2" max="2" width="15" customWidth="1"/>
    <col min="3" max="3" width="18" customWidth="1"/>
    <col min="4" max="4" width="12" customWidth="1"/>
    <col min="5" max="5" width="20" customWidth="1"/>
    <col min="6" max="6" width="12" customWidth="1"/>
    <col min="7" max="7" width="25" customWidth="1"/>
  </cols>
  <sheetData>
    <row r="1" spans="1:7" ht="30" customHeight="1" x14ac:dyDescent="0.2">
      <c r="A1" s="67" t="s">
        <v>44</v>
      </c>
      <c r="B1" s="53"/>
      <c r="C1" s="53"/>
      <c r="D1" s="53"/>
      <c r="E1" s="53"/>
      <c r="F1" s="53"/>
      <c r="G1" s="53"/>
    </row>
    <row r="3" spans="1:7" ht="32" x14ac:dyDescent="0.2">
      <c r="A3" s="13" t="s">
        <v>45</v>
      </c>
      <c r="B3" s="13" t="s">
        <v>46</v>
      </c>
      <c r="C3" s="13" t="s">
        <v>47</v>
      </c>
      <c r="D3" s="13" t="s">
        <v>48</v>
      </c>
      <c r="E3" s="13" t="s">
        <v>49</v>
      </c>
      <c r="F3" s="13" t="s">
        <v>50</v>
      </c>
      <c r="G3" s="13" t="s">
        <v>51</v>
      </c>
    </row>
    <row r="4" spans="1:7" x14ac:dyDescent="0.2">
      <c r="A4" t="s">
        <v>52</v>
      </c>
      <c r="B4" t="s">
        <v>53</v>
      </c>
      <c r="C4" t="s">
        <v>54</v>
      </c>
      <c r="D4" s="3">
        <v>18.989999999999998</v>
      </c>
      <c r="E4" s="3">
        <v>8</v>
      </c>
      <c r="F4" s="4">
        <f>D4/E4</f>
        <v>2.3737499999999998</v>
      </c>
      <c r="G4" t="s">
        <v>55</v>
      </c>
    </row>
    <row r="5" spans="1:7" x14ac:dyDescent="0.2">
      <c r="A5" t="s">
        <v>56</v>
      </c>
      <c r="B5" t="s">
        <v>53</v>
      </c>
      <c r="C5" t="s">
        <v>54</v>
      </c>
      <c r="D5" s="3">
        <v>18.989999999999998</v>
      </c>
      <c r="E5" s="3">
        <v>6.5</v>
      </c>
      <c r="F5" s="4">
        <f>D5/E5</f>
        <v>2.9215384615384612</v>
      </c>
      <c r="G5" t="s">
        <v>57</v>
      </c>
    </row>
    <row r="6" spans="1:7" x14ac:dyDescent="0.2">
      <c r="A6" t="s">
        <v>58</v>
      </c>
      <c r="B6" t="s">
        <v>53</v>
      </c>
      <c r="C6" t="s">
        <v>59</v>
      </c>
      <c r="D6" s="3">
        <v>18.989999999999998</v>
      </c>
      <c r="E6" s="3">
        <v>5</v>
      </c>
      <c r="F6" s="4">
        <f>D6/E6</f>
        <v>3.7979999999999996</v>
      </c>
      <c r="G6" t="s">
        <v>60</v>
      </c>
    </row>
    <row r="7" spans="1:7" x14ac:dyDescent="0.2">
      <c r="A7" t="s">
        <v>61</v>
      </c>
      <c r="B7" t="s">
        <v>62</v>
      </c>
      <c r="C7" t="s">
        <v>63</v>
      </c>
      <c r="D7" s="3">
        <v>75</v>
      </c>
      <c r="E7" s="3">
        <v>25</v>
      </c>
      <c r="F7" s="4">
        <f>D7/E7</f>
        <v>3</v>
      </c>
      <c r="G7" t="s">
        <v>64</v>
      </c>
    </row>
    <row r="8" spans="1:7" x14ac:dyDescent="0.2">
      <c r="A8" t="s">
        <v>65</v>
      </c>
      <c r="B8" t="s">
        <v>66</v>
      </c>
      <c r="C8" t="s">
        <v>67</v>
      </c>
      <c r="D8" s="3">
        <v>89</v>
      </c>
      <c r="E8" s="3">
        <v>30</v>
      </c>
      <c r="F8" s="4">
        <f>D8/E8</f>
        <v>2.9666666666666668</v>
      </c>
      <c r="G8" t="s">
        <v>68</v>
      </c>
    </row>
    <row r="9" spans="1:7" x14ac:dyDescent="0.2">
      <c r="D9" s="3"/>
      <c r="E9" s="3"/>
      <c r="F9" s="4" t="str">
        <f t="shared" ref="F9:F23" si="0">IF(AND(D9&lt;&gt;"",E9&gt;0),D9/E9,"")</f>
        <v/>
      </c>
    </row>
    <row r="10" spans="1:7" x14ac:dyDescent="0.2">
      <c r="D10" s="3"/>
      <c r="E10" s="3"/>
      <c r="F10" s="4" t="str">
        <f t="shared" si="0"/>
        <v/>
      </c>
    </row>
    <row r="11" spans="1:7" x14ac:dyDescent="0.2">
      <c r="D11" s="3"/>
      <c r="E11" s="3"/>
      <c r="F11" s="4" t="str">
        <f t="shared" si="0"/>
        <v/>
      </c>
    </row>
    <row r="12" spans="1:7" x14ac:dyDescent="0.2">
      <c r="D12" s="3"/>
      <c r="E12" s="3"/>
      <c r="F12" s="4" t="str">
        <f t="shared" si="0"/>
        <v/>
      </c>
    </row>
    <row r="13" spans="1:7" x14ac:dyDescent="0.2">
      <c r="D13" s="3"/>
      <c r="E13" s="3"/>
      <c r="F13" s="4" t="str">
        <f t="shared" si="0"/>
        <v/>
      </c>
    </row>
    <row r="14" spans="1:7" x14ac:dyDescent="0.2">
      <c r="D14" s="3"/>
      <c r="E14" s="3"/>
      <c r="F14" s="4" t="str">
        <f t="shared" si="0"/>
        <v/>
      </c>
    </row>
    <row r="15" spans="1:7" x14ac:dyDescent="0.2">
      <c r="D15" s="3"/>
      <c r="E15" s="3"/>
      <c r="F15" s="4" t="str">
        <f t="shared" si="0"/>
        <v/>
      </c>
    </row>
    <row r="16" spans="1:7" x14ac:dyDescent="0.2">
      <c r="D16" s="3"/>
      <c r="E16" s="3"/>
      <c r="F16" s="4" t="str">
        <f t="shared" si="0"/>
        <v/>
      </c>
    </row>
    <row r="17" spans="1:7" x14ac:dyDescent="0.2">
      <c r="D17" s="3"/>
      <c r="E17" s="3"/>
      <c r="F17" s="4" t="str">
        <f t="shared" si="0"/>
        <v/>
      </c>
    </row>
    <row r="18" spans="1:7" x14ac:dyDescent="0.2">
      <c r="D18" s="3"/>
      <c r="E18" s="3"/>
      <c r="F18" s="4" t="str">
        <f t="shared" si="0"/>
        <v/>
      </c>
    </row>
    <row r="19" spans="1:7" x14ac:dyDescent="0.2">
      <c r="D19" s="3"/>
      <c r="E19" s="3"/>
      <c r="F19" s="4" t="str">
        <f t="shared" si="0"/>
        <v/>
      </c>
    </row>
    <row r="20" spans="1:7" x14ac:dyDescent="0.2">
      <c r="D20" s="3"/>
      <c r="E20" s="3"/>
      <c r="F20" s="4" t="str">
        <f t="shared" si="0"/>
        <v/>
      </c>
    </row>
    <row r="21" spans="1:7" x14ac:dyDescent="0.2">
      <c r="D21" s="3"/>
      <c r="E21" s="3"/>
      <c r="F21" s="4" t="str">
        <f t="shared" si="0"/>
        <v/>
      </c>
    </row>
    <row r="22" spans="1:7" x14ac:dyDescent="0.2">
      <c r="D22" s="3"/>
      <c r="E22" s="3"/>
      <c r="F22" s="4" t="str">
        <f t="shared" si="0"/>
        <v/>
      </c>
    </row>
    <row r="23" spans="1:7" x14ac:dyDescent="0.2">
      <c r="D23" s="3"/>
      <c r="E23" s="3"/>
      <c r="F23" s="4" t="str">
        <f t="shared" si="0"/>
        <v/>
      </c>
    </row>
    <row r="24" spans="1:7" ht="16" x14ac:dyDescent="0.2">
      <c r="A24" s="68" t="s">
        <v>69</v>
      </c>
      <c r="B24" s="53"/>
      <c r="C24" s="53"/>
      <c r="D24" s="14">
        <f>SUM(D4:D23)</f>
        <v>220.97</v>
      </c>
      <c r="E24" s="14">
        <f>SUM(E4:E23)</f>
        <v>74.5</v>
      </c>
      <c r="F24" s="15">
        <f>IF(E24&gt;0,D24/E24,"")</f>
        <v>2.9660402684563758</v>
      </c>
    </row>
    <row r="26" spans="1:7" x14ac:dyDescent="0.2">
      <c r="A26" s="16" t="s">
        <v>70</v>
      </c>
    </row>
    <row r="27" spans="1:7" x14ac:dyDescent="0.2">
      <c r="A27" s="65" t="s">
        <v>71</v>
      </c>
      <c r="B27" s="53"/>
      <c r="C27" s="53"/>
      <c r="D27" s="53"/>
      <c r="E27" s="53"/>
      <c r="F27" s="53"/>
      <c r="G27" s="53"/>
    </row>
    <row r="28" spans="1:7" x14ac:dyDescent="0.2">
      <c r="A28" s="65" t="s">
        <v>72</v>
      </c>
      <c r="B28" s="53"/>
      <c r="C28" s="53"/>
      <c r="D28" s="53"/>
      <c r="E28" s="53"/>
      <c r="F28" s="53"/>
      <c r="G28" s="53"/>
    </row>
    <row r="29" spans="1:7" x14ac:dyDescent="0.2">
      <c r="A29" s="65" t="s">
        <v>73</v>
      </c>
      <c r="B29" s="53"/>
      <c r="C29" s="53"/>
      <c r="D29" s="53"/>
      <c r="E29" s="53"/>
      <c r="F29" s="53"/>
      <c r="G29" s="53"/>
    </row>
    <row r="30" spans="1:7" x14ac:dyDescent="0.2">
      <c r="A30" s="65" t="s">
        <v>74</v>
      </c>
      <c r="B30" s="53"/>
      <c r="C30" s="53"/>
      <c r="D30" s="53"/>
      <c r="E30" s="53"/>
      <c r="F30" s="53"/>
      <c r="G30" s="53"/>
    </row>
  </sheetData>
  <mergeCells count="6">
    <mergeCell ref="A1:G1"/>
    <mergeCell ref="A27:G27"/>
    <mergeCell ref="A30:G30"/>
    <mergeCell ref="A29:G29"/>
    <mergeCell ref="A24:C24"/>
    <mergeCell ref="A28:G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workbookViewId="0">
      <selection sqref="A1:F1"/>
    </sheetView>
  </sheetViews>
  <sheetFormatPr baseColWidth="10" defaultColWidth="8.83203125" defaultRowHeight="15" x14ac:dyDescent="0.2"/>
  <cols>
    <col min="1" max="1" width="15" customWidth="1"/>
    <col min="2" max="2" width="20" customWidth="1"/>
    <col min="3" max="4" width="15" customWidth="1"/>
    <col min="5" max="5" width="10" customWidth="1"/>
    <col min="6" max="6" width="25" customWidth="1"/>
  </cols>
  <sheetData>
    <row r="1" spans="1:6" ht="30" customHeight="1" x14ac:dyDescent="0.2">
      <c r="A1" s="71" t="s">
        <v>75</v>
      </c>
      <c r="B1" s="53"/>
      <c r="C1" s="53"/>
      <c r="D1" s="53"/>
      <c r="E1" s="53"/>
      <c r="F1" s="53"/>
    </row>
    <row r="3" spans="1:6" ht="16" x14ac:dyDescent="0.2">
      <c r="A3" s="69" t="s">
        <v>76</v>
      </c>
      <c r="B3" s="53"/>
      <c r="C3" s="53"/>
      <c r="D3" s="53"/>
      <c r="E3" s="53"/>
      <c r="F3" s="53"/>
    </row>
    <row r="4" spans="1:6" x14ac:dyDescent="0.2">
      <c r="A4" s="18" t="s">
        <v>17</v>
      </c>
      <c r="B4" s="18" t="s">
        <v>77</v>
      </c>
      <c r="C4" s="18" t="s">
        <v>78</v>
      </c>
      <c r="D4" s="18" t="s">
        <v>79</v>
      </c>
      <c r="E4" s="18" t="s">
        <v>80</v>
      </c>
      <c r="F4" s="18" t="s">
        <v>51</v>
      </c>
    </row>
    <row r="5" spans="1:6" x14ac:dyDescent="0.2">
      <c r="A5" t="s">
        <v>81</v>
      </c>
      <c r="C5" s="6"/>
      <c r="D5" s="3"/>
      <c r="E5" s="19">
        <f t="shared" ref="E5:E16" si="0">IF(C5&gt;0,D5/C5,0)</f>
        <v>0</v>
      </c>
    </row>
    <row r="6" spans="1:6" x14ac:dyDescent="0.2">
      <c r="A6" t="s">
        <v>82</v>
      </c>
      <c r="C6" s="6"/>
      <c r="D6" s="3"/>
      <c r="E6" s="19">
        <f t="shared" si="0"/>
        <v>0</v>
      </c>
    </row>
    <row r="7" spans="1:6" x14ac:dyDescent="0.2">
      <c r="A7" t="s">
        <v>83</v>
      </c>
      <c r="C7" s="6"/>
      <c r="D7" s="3"/>
      <c r="E7" s="19">
        <f t="shared" si="0"/>
        <v>0</v>
      </c>
    </row>
    <row r="8" spans="1:6" x14ac:dyDescent="0.2">
      <c r="A8" t="s">
        <v>84</v>
      </c>
      <c r="C8" s="6"/>
      <c r="D8" s="3"/>
      <c r="E8" s="19">
        <f t="shared" si="0"/>
        <v>0</v>
      </c>
    </row>
    <row r="9" spans="1:6" x14ac:dyDescent="0.2">
      <c r="A9" t="s">
        <v>85</v>
      </c>
      <c r="C9" s="6"/>
      <c r="D9" s="3"/>
      <c r="E9" s="19">
        <f t="shared" si="0"/>
        <v>0</v>
      </c>
    </row>
    <row r="10" spans="1:6" x14ac:dyDescent="0.2">
      <c r="A10" t="s">
        <v>86</v>
      </c>
      <c r="C10" s="6"/>
      <c r="D10" s="3"/>
      <c r="E10" s="19">
        <f t="shared" si="0"/>
        <v>0</v>
      </c>
    </row>
    <row r="11" spans="1:6" x14ac:dyDescent="0.2">
      <c r="A11" t="s">
        <v>87</v>
      </c>
      <c r="C11" s="6"/>
      <c r="D11" s="3"/>
      <c r="E11" s="19">
        <f t="shared" si="0"/>
        <v>0</v>
      </c>
    </row>
    <row r="12" spans="1:6" x14ac:dyDescent="0.2">
      <c r="A12" t="s">
        <v>88</v>
      </c>
      <c r="C12" s="6"/>
      <c r="D12" s="3"/>
      <c r="E12" s="19">
        <f t="shared" si="0"/>
        <v>0</v>
      </c>
    </row>
    <row r="13" spans="1:6" x14ac:dyDescent="0.2">
      <c r="A13" t="s">
        <v>89</v>
      </c>
      <c r="C13" s="6"/>
      <c r="D13" s="3"/>
      <c r="E13" s="19">
        <f t="shared" si="0"/>
        <v>0</v>
      </c>
    </row>
    <row r="14" spans="1:6" x14ac:dyDescent="0.2">
      <c r="A14" t="s">
        <v>90</v>
      </c>
      <c r="C14" s="6"/>
      <c r="D14" s="3"/>
      <c r="E14" s="19">
        <f t="shared" si="0"/>
        <v>0</v>
      </c>
    </row>
    <row r="15" spans="1:6" x14ac:dyDescent="0.2">
      <c r="A15" t="s">
        <v>91</v>
      </c>
      <c r="C15" s="6"/>
      <c r="D15" s="3"/>
      <c r="E15" s="19">
        <f t="shared" si="0"/>
        <v>0</v>
      </c>
    </row>
    <row r="16" spans="1:6" x14ac:dyDescent="0.2">
      <c r="A16" t="s">
        <v>92</v>
      </c>
      <c r="C16" s="6"/>
      <c r="D16" s="3"/>
      <c r="E16" s="19">
        <f t="shared" si="0"/>
        <v>0</v>
      </c>
    </row>
    <row r="17" spans="1:6" x14ac:dyDescent="0.2">
      <c r="A17" s="20" t="s">
        <v>93</v>
      </c>
      <c r="C17" s="21">
        <f>SUM(C5:C16)</f>
        <v>0</v>
      </c>
      <c r="D17" s="22">
        <f>SUM(D5:D16)</f>
        <v>0</v>
      </c>
    </row>
    <row r="20" spans="1:6" ht="16" x14ac:dyDescent="0.2">
      <c r="A20" s="70" t="s">
        <v>94</v>
      </c>
      <c r="B20" s="53"/>
      <c r="C20" s="53"/>
      <c r="D20" s="53"/>
      <c r="E20" s="53"/>
      <c r="F20" s="53"/>
    </row>
    <row r="21" spans="1:6" x14ac:dyDescent="0.2">
      <c r="A21" s="23" t="s">
        <v>17</v>
      </c>
      <c r="B21" s="23" t="s">
        <v>77</v>
      </c>
      <c r="C21" s="23" t="s">
        <v>78</v>
      </c>
      <c r="D21" s="23" t="s">
        <v>79</v>
      </c>
      <c r="E21" s="23" t="s">
        <v>80</v>
      </c>
      <c r="F21" s="23" t="s">
        <v>51</v>
      </c>
    </row>
    <row r="22" spans="1:6" x14ac:dyDescent="0.2">
      <c r="A22" t="s">
        <v>95</v>
      </c>
      <c r="C22" s="6"/>
      <c r="D22" s="3"/>
      <c r="E22" s="19">
        <f t="shared" ref="E22:E33" si="1">IF(C22&gt;0,D22/C22,0)</f>
        <v>0</v>
      </c>
    </row>
    <row r="23" spans="1:6" x14ac:dyDescent="0.2">
      <c r="A23" t="s">
        <v>96</v>
      </c>
      <c r="C23" s="6"/>
      <c r="D23" s="3"/>
      <c r="E23" s="19">
        <f t="shared" si="1"/>
        <v>0</v>
      </c>
    </row>
    <row r="24" spans="1:6" x14ac:dyDescent="0.2">
      <c r="A24" t="s">
        <v>97</v>
      </c>
      <c r="C24" s="6"/>
      <c r="D24" s="3"/>
      <c r="E24" s="19">
        <f t="shared" si="1"/>
        <v>0</v>
      </c>
    </row>
    <row r="25" spans="1:6" x14ac:dyDescent="0.2">
      <c r="A25" t="s">
        <v>98</v>
      </c>
      <c r="C25" s="6"/>
      <c r="D25" s="3"/>
      <c r="E25" s="19">
        <f t="shared" si="1"/>
        <v>0</v>
      </c>
    </row>
    <row r="26" spans="1:6" x14ac:dyDescent="0.2">
      <c r="A26" t="s">
        <v>99</v>
      </c>
      <c r="C26" s="6"/>
      <c r="D26" s="3"/>
      <c r="E26" s="19">
        <f t="shared" si="1"/>
        <v>0</v>
      </c>
    </row>
    <row r="27" spans="1:6" x14ac:dyDescent="0.2">
      <c r="A27" t="s">
        <v>100</v>
      </c>
      <c r="C27" s="6"/>
      <c r="D27" s="3"/>
      <c r="E27" s="19">
        <f t="shared" si="1"/>
        <v>0</v>
      </c>
    </row>
    <row r="28" spans="1:6" x14ac:dyDescent="0.2">
      <c r="A28" t="s">
        <v>101</v>
      </c>
      <c r="C28" s="6"/>
      <c r="D28" s="3"/>
      <c r="E28" s="19">
        <f t="shared" si="1"/>
        <v>0</v>
      </c>
    </row>
    <row r="29" spans="1:6" x14ac:dyDescent="0.2">
      <c r="A29" t="s">
        <v>102</v>
      </c>
      <c r="C29" s="6"/>
      <c r="D29" s="3"/>
      <c r="E29" s="19">
        <f t="shared" si="1"/>
        <v>0</v>
      </c>
    </row>
    <row r="30" spans="1:6" x14ac:dyDescent="0.2">
      <c r="A30" t="s">
        <v>103</v>
      </c>
      <c r="C30" s="6"/>
      <c r="D30" s="3"/>
      <c r="E30" s="19">
        <f t="shared" si="1"/>
        <v>0</v>
      </c>
    </row>
    <row r="31" spans="1:6" x14ac:dyDescent="0.2">
      <c r="A31" t="s">
        <v>104</v>
      </c>
      <c r="C31" s="6"/>
      <c r="D31" s="3"/>
      <c r="E31" s="19">
        <f t="shared" si="1"/>
        <v>0</v>
      </c>
    </row>
    <row r="32" spans="1:6" x14ac:dyDescent="0.2">
      <c r="A32" t="s">
        <v>105</v>
      </c>
      <c r="C32" s="6"/>
      <c r="D32" s="3"/>
      <c r="E32" s="19">
        <f t="shared" si="1"/>
        <v>0</v>
      </c>
    </row>
    <row r="33" spans="1:6" x14ac:dyDescent="0.2">
      <c r="A33" t="s">
        <v>106</v>
      </c>
      <c r="C33" s="6"/>
      <c r="D33" s="3"/>
      <c r="E33" s="19">
        <f t="shared" si="1"/>
        <v>0</v>
      </c>
    </row>
    <row r="34" spans="1:6" x14ac:dyDescent="0.2">
      <c r="A34" s="24" t="s">
        <v>93</v>
      </c>
      <c r="C34" s="25">
        <f>SUM(C22:C33)</f>
        <v>0</v>
      </c>
      <c r="D34" s="26">
        <f>SUM(D22:D33)</f>
        <v>0</v>
      </c>
    </row>
    <row r="37" spans="1:6" ht="19" x14ac:dyDescent="0.25">
      <c r="A37" s="72" t="s">
        <v>107</v>
      </c>
      <c r="B37" s="53"/>
      <c r="C37" s="53"/>
      <c r="D37" s="53"/>
      <c r="E37" s="53"/>
      <c r="F37" s="53"/>
    </row>
    <row r="39" spans="1:6" x14ac:dyDescent="0.2">
      <c r="B39" s="2" t="s">
        <v>18</v>
      </c>
      <c r="C39" s="27">
        <f>C17</f>
        <v>0</v>
      </c>
    </row>
    <row r="40" spans="1:6" x14ac:dyDescent="0.2">
      <c r="B40" s="2" t="s">
        <v>108</v>
      </c>
      <c r="C40" s="27">
        <f>C34</f>
        <v>0</v>
      </c>
    </row>
    <row r="41" spans="1:6" x14ac:dyDescent="0.2">
      <c r="B41" s="2" t="s">
        <v>21</v>
      </c>
      <c r="C41" s="27">
        <f>C17-C34</f>
        <v>0</v>
      </c>
    </row>
    <row r="42" spans="1:6" x14ac:dyDescent="0.2">
      <c r="B42" s="2" t="s">
        <v>109</v>
      </c>
      <c r="C42" s="28">
        <f>IF(C17&gt;0,(C17-C34)/C17*100,0)</f>
        <v>0</v>
      </c>
    </row>
    <row r="44" spans="1:6" x14ac:dyDescent="0.2">
      <c r="B44" s="2" t="s">
        <v>23</v>
      </c>
      <c r="C44" s="29">
        <f>D17</f>
        <v>0</v>
      </c>
    </row>
    <row r="45" spans="1:6" x14ac:dyDescent="0.2">
      <c r="B45" s="2" t="s">
        <v>110</v>
      </c>
      <c r="C45" s="29">
        <f>D34</f>
        <v>0</v>
      </c>
    </row>
    <row r="46" spans="1:6" ht="16" x14ac:dyDescent="0.2">
      <c r="B46" s="30" t="s">
        <v>111</v>
      </c>
      <c r="C46" s="31">
        <f>D17-D34</f>
        <v>0</v>
      </c>
    </row>
    <row r="47" spans="1:6" x14ac:dyDescent="0.2">
      <c r="B47" s="2" t="s">
        <v>112</v>
      </c>
      <c r="C47" s="28">
        <f>IF(D17&gt;0,(D17-D34)/D17*100,0)</f>
        <v>0</v>
      </c>
    </row>
  </sheetData>
  <mergeCells count="4">
    <mergeCell ref="A3:F3"/>
    <mergeCell ref="A20:F20"/>
    <mergeCell ref="A1:F1"/>
    <mergeCell ref="A37:F3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workbookViewId="0">
      <selection sqref="A1:F1"/>
    </sheetView>
  </sheetViews>
  <sheetFormatPr baseColWidth="10" defaultColWidth="8.83203125" defaultRowHeight="15" x14ac:dyDescent="0.2"/>
  <cols>
    <col min="1" max="1" width="35" customWidth="1"/>
    <col min="2" max="2" width="18" customWidth="1"/>
    <col min="3" max="4" width="15" customWidth="1"/>
    <col min="5" max="5" width="18" customWidth="1"/>
  </cols>
  <sheetData>
    <row r="1" spans="1:6" ht="30" customHeight="1" x14ac:dyDescent="0.2">
      <c r="A1" s="74" t="s">
        <v>113</v>
      </c>
      <c r="B1" s="53"/>
      <c r="C1" s="53"/>
      <c r="D1" s="53"/>
      <c r="E1" s="53"/>
      <c r="F1" s="53"/>
    </row>
    <row r="3" spans="1:6" ht="19" x14ac:dyDescent="0.25">
      <c r="A3" s="32" t="s">
        <v>114</v>
      </c>
    </row>
    <row r="5" spans="1:6" x14ac:dyDescent="0.2">
      <c r="A5" s="2" t="s">
        <v>115</v>
      </c>
      <c r="B5" s="33">
        <v>25</v>
      </c>
    </row>
    <row r="6" spans="1:6" x14ac:dyDescent="0.2">
      <c r="A6" s="2" t="s">
        <v>116</v>
      </c>
      <c r="B6" s="34">
        <v>500</v>
      </c>
    </row>
    <row r="7" spans="1:6" x14ac:dyDescent="0.2">
      <c r="A7" s="2" t="s">
        <v>117</v>
      </c>
      <c r="B7" s="35">
        <v>600</v>
      </c>
    </row>
    <row r="10" spans="1:6" ht="19" x14ac:dyDescent="0.25">
      <c r="A10" s="32" t="s">
        <v>118</v>
      </c>
    </row>
    <row r="12" spans="1:6" x14ac:dyDescent="0.2">
      <c r="A12" s="36" t="s">
        <v>119</v>
      </c>
      <c r="B12" s="36" t="s">
        <v>120</v>
      </c>
      <c r="C12" s="36" t="s">
        <v>121</v>
      </c>
      <c r="D12" s="36" t="s">
        <v>122</v>
      </c>
      <c r="E12" s="36" t="s">
        <v>123</v>
      </c>
    </row>
    <row r="13" spans="1:6" x14ac:dyDescent="0.2">
      <c r="A13" t="s">
        <v>124</v>
      </c>
      <c r="B13">
        <f>B5</f>
        <v>25</v>
      </c>
      <c r="C13">
        <f>'📊 Dashboard'!H6</f>
        <v>23.75</v>
      </c>
      <c r="D13" s="37">
        <f>IF(B13&gt;0,C13/B13*100,0)</f>
        <v>95</v>
      </c>
      <c r="E13" s="38" t="str">
        <f>IF(D13&gt;=100,"✅ RAGGIUNTO","🔄 In Corso")</f>
        <v>🔄 In Corso</v>
      </c>
    </row>
    <row r="14" spans="1:6" x14ac:dyDescent="0.2">
      <c r="A14" t="s">
        <v>125</v>
      </c>
      <c r="B14">
        <f>B6</f>
        <v>500</v>
      </c>
      <c r="C14">
        <f>'📊 Dashboard'!B6</f>
        <v>47.5</v>
      </c>
      <c r="D14" s="37">
        <f>IF(B14&gt;0,C14/B14*100,0)</f>
        <v>9.5</v>
      </c>
      <c r="E14" s="38" t="str">
        <f>IF(D14&gt;=100,"✅ RAGGIUNTO","🔄 In Corso")</f>
        <v>🔄 In Corso</v>
      </c>
    </row>
    <row r="15" spans="1:6" x14ac:dyDescent="0.2">
      <c r="A15" t="s">
        <v>126</v>
      </c>
      <c r="B15">
        <f>B7</f>
        <v>600</v>
      </c>
      <c r="C15">
        <f>'📊 Dashboard'!F6</f>
        <v>85.5</v>
      </c>
      <c r="D15" s="37">
        <f>IF(B15&gt;0,C15/B15*100,0)</f>
        <v>14.249999999999998</v>
      </c>
      <c r="E15" s="38" t="str">
        <f>IF(D15&gt;=100,"✅ RAGGIUNTO","🔄 In Corso")</f>
        <v>🔄 In Corso</v>
      </c>
    </row>
    <row r="18" spans="1:4" ht="19" x14ac:dyDescent="0.25">
      <c r="A18" s="32" t="s">
        <v>127</v>
      </c>
    </row>
    <row r="20" spans="1:4" x14ac:dyDescent="0.2">
      <c r="A20" t="s">
        <v>128</v>
      </c>
      <c r="B20" s="3">
        <f>'🔌 Dispositivi Smart'!D24</f>
        <v>220.97</v>
      </c>
    </row>
    <row r="21" spans="1:4" x14ac:dyDescent="0.2">
      <c r="A21" t="s">
        <v>129</v>
      </c>
      <c r="B21" s="3">
        <f>AVERAGE('📅 Monitoraggio Mensile'!H4:H15)</f>
        <v>3.9583333333333335</v>
      </c>
    </row>
    <row r="22" spans="1:4" x14ac:dyDescent="0.2">
      <c r="A22" t="s">
        <v>130</v>
      </c>
      <c r="B22" s="3">
        <f>B21*12</f>
        <v>47.5</v>
      </c>
    </row>
    <row r="24" spans="1:4" ht="19" x14ac:dyDescent="0.25">
      <c r="A24" s="17" t="s">
        <v>131</v>
      </c>
      <c r="B24" s="39">
        <f>IF(B21&gt;0,B20/B21,0)</f>
        <v>55.823999999999998</v>
      </c>
    </row>
    <row r="26" spans="1:4" x14ac:dyDescent="0.2">
      <c r="A26" t="s">
        <v>132</v>
      </c>
      <c r="B26" s="40">
        <f ca="1">TODAY()+B24*30</f>
        <v>47710.720000000001</v>
      </c>
    </row>
    <row r="29" spans="1:4" ht="19" x14ac:dyDescent="0.25">
      <c r="A29" s="32" t="s">
        <v>133</v>
      </c>
    </row>
    <row r="31" spans="1:4" ht="16" x14ac:dyDescent="0.2">
      <c r="A31" s="73" t="str">
        <f>IF(B24&lt;6,"🌟 ECCELLENTE (ROI &lt; 6 mesi)",IF(B24&lt;12,"✅ OTTIMO (ROI &lt; 12 mesi)",IF(B24&lt;24,"👍 BUONO (ROI &lt; 24 mesi)","⚠️ DA MIGLIORARE")))</f>
        <v>⚠️ DA MIGLIORARE</v>
      </c>
      <c r="B31" s="53"/>
      <c r="C31" s="53"/>
      <c r="D31" s="53"/>
    </row>
    <row r="34" spans="1:6" x14ac:dyDescent="0.2">
      <c r="A34" s="41" t="s">
        <v>134</v>
      </c>
    </row>
    <row r="35" spans="1:6" x14ac:dyDescent="0.2">
      <c r="A35" s="65" t="s">
        <v>135</v>
      </c>
      <c r="B35" s="53"/>
      <c r="C35" s="53"/>
      <c r="D35" s="53"/>
      <c r="E35" s="53"/>
      <c r="F35" s="53"/>
    </row>
    <row r="36" spans="1:6" x14ac:dyDescent="0.2">
      <c r="A36" s="65" t="s">
        <v>136</v>
      </c>
      <c r="B36" s="53"/>
      <c r="C36" s="53"/>
      <c r="D36" s="53"/>
      <c r="E36" s="53"/>
      <c r="F36" s="53"/>
    </row>
    <row r="37" spans="1:6" x14ac:dyDescent="0.2">
      <c r="A37" s="65" t="s">
        <v>137</v>
      </c>
      <c r="B37" s="53"/>
      <c r="C37" s="53"/>
      <c r="D37" s="53"/>
      <c r="E37" s="53"/>
      <c r="F37" s="53"/>
    </row>
    <row r="38" spans="1:6" x14ac:dyDescent="0.2">
      <c r="A38" s="65" t="s">
        <v>138</v>
      </c>
      <c r="B38" s="53"/>
      <c r="C38" s="53"/>
      <c r="D38" s="53"/>
      <c r="E38" s="53"/>
      <c r="F38" s="53"/>
    </row>
  </sheetData>
  <mergeCells count="6">
    <mergeCell ref="A38:F38"/>
    <mergeCell ref="A31:D31"/>
    <mergeCell ref="A36:F36"/>
    <mergeCell ref="A1:F1"/>
    <mergeCell ref="A37:F37"/>
    <mergeCell ref="A35:F3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abSelected="1" workbookViewId="0">
      <selection sqref="A1:D1"/>
    </sheetView>
  </sheetViews>
  <sheetFormatPr baseColWidth="10" defaultColWidth="8.83203125" defaultRowHeight="15" x14ac:dyDescent="0.2"/>
  <cols>
    <col min="1" max="1" width="30" customWidth="1"/>
    <col min="2" max="2" width="20" customWidth="1"/>
    <col min="3" max="3" width="35" customWidth="1"/>
    <col min="4" max="4" width="15" customWidth="1"/>
  </cols>
  <sheetData>
    <row r="1" spans="1:4" ht="30" customHeight="1" x14ac:dyDescent="0.2">
      <c r="A1" s="75" t="s">
        <v>139</v>
      </c>
      <c r="B1" s="53"/>
      <c r="C1" s="53"/>
      <c r="D1" s="53"/>
    </row>
    <row r="3" spans="1:4" ht="16" x14ac:dyDescent="0.2">
      <c r="A3" s="42" t="s">
        <v>140</v>
      </c>
    </row>
    <row r="5" spans="1:4" x14ac:dyDescent="0.2">
      <c r="A5" t="s">
        <v>141</v>
      </c>
      <c r="B5" s="43">
        <v>0.25</v>
      </c>
    </row>
    <row r="6" spans="1:4" x14ac:dyDescent="0.2">
      <c r="A6" t="s">
        <v>142</v>
      </c>
      <c r="B6" s="44">
        <v>15</v>
      </c>
    </row>
    <row r="7" spans="1:4" x14ac:dyDescent="0.2">
      <c r="A7" t="s">
        <v>143</v>
      </c>
      <c r="B7" s="43">
        <v>0.28000000000000003</v>
      </c>
    </row>
    <row r="8" spans="1:4" x14ac:dyDescent="0.2">
      <c r="A8" t="s">
        <v>144</v>
      </c>
      <c r="B8" s="43">
        <v>0.22</v>
      </c>
    </row>
    <row r="11" spans="1:4" ht="16" x14ac:dyDescent="0.2">
      <c r="A11" s="42" t="s">
        <v>145</v>
      </c>
    </row>
    <row r="13" spans="1:4" x14ac:dyDescent="0.2">
      <c r="A13" t="s">
        <v>146</v>
      </c>
      <c r="B13" s="45">
        <v>0.45</v>
      </c>
      <c r="C13" s="46" t="s">
        <v>147</v>
      </c>
    </row>
    <row r="14" spans="1:4" x14ac:dyDescent="0.2">
      <c r="A14" t="s">
        <v>148</v>
      </c>
      <c r="B14" s="47">
        <v>10</v>
      </c>
      <c r="C14" s="46" t="s">
        <v>149</v>
      </c>
    </row>
    <row r="17" spans="1:2" ht="16" x14ac:dyDescent="0.2">
      <c r="A17" s="42" t="s">
        <v>150</v>
      </c>
    </row>
    <row r="19" spans="1:2" x14ac:dyDescent="0.2">
      <c r="A19" t="s">
        <v>151</v>
      </c>
      <c r="B19" s="48" t="s">
        <v>152</v>
      </c>
    </row>
    <row r="20" spans="1:2" x14ac:dyDescent="0.2">
      <c r="A20" t="s">
        <v>153</v>
      </c>
      <c r="B20" s="48" t="s">
        <v>152</v>
      </c>
    </row>
    <row r="21" spans="1:2" x14ac:dyDescent="0.2">
      <c r="A21" t="s">
        <v>154</v>
      </c>
      <c r="B21" s="48" t="s">
        <v>152</v>
      </c>
    </row>
    <row r="22" spans="1:2" x14ac:dyDescent="0.2">
      <c r="A22" t="s">
        <v>155</v>
      </c>
      <c r="B22" s="49">
        <v>3</v>
      </c>
    </row>
    <row r="25" spans="1:2" ht="16" x14ac:dyDescent="0.2">
      <c r="A25" s="42" t="s">
        <v>156</v>
      </c>
    </row>
    <row r="27" spans="1:2" x14ac:dyDescent="0.2">
      <c r="A27" t="s">
        <v>157</v>
      </c>
      <c r="B27" s="48">
        <v>4</v>
      </c>
    </row>
    <row r="28" spans="1:2" x14ac:dyDescent="0.2">
      <c r="A28" t="s">
        <v>158</v>
      </c>
      <c r="B28" s="50">
        <v>100</v>
      </c>
    </row>
    <row r="29" spans="1:2" x14ac:dyDescent="0.2">
      <c r="A29" t="s">
        <v>159</v>
      </c>
      <c r="B29" s="48" t="s">
        <v>160</v>
      </c>
    </row>
    <row r="30" spans="1:2" x14ac:dyDescent="0.2">
      <c r="A30" t="s">
        <v>161</v>
      </c>
      <c r="B30" s="48" t="s">
        <v>162</v>
      </c>
    </row>
    <row r="33" spans="1:4" x14ac:dyDescent="0.2">
      <c r="A33" s="51" t="s">
        <v>39</v>
      </c>
    </row>
    <row r="34" spans="1:4" x14ac:dyDescent="0.2">
      <c r="A34" s="65" t="s">
        <v>163</v>
      </c>
      <c r="B34" s="53"/>
      <c r="C34" s="53"/>
      <c r="D34" s="53"/>
    </row>
    <row r="35" spans="1:4" x14ac:dyDescent="0.2">
      <c r="A35" s="65" t="s">
        <v>164</v>
      </c>
      <c r="B35" s="53"/>
      <c r="C35" s="53"/>
      <c r="D35" s="53"/>
    </row>
    <row r="36" spans="1:4" x14ac:dyDescent="0.2">
      <c r="A36" s="65" t="s">
        <v>165</v>
      </c>
      <c r="B36" s="53"/>
      <c r="C36" s="53"/>
      <c r="D36" s="53"/>
    </row>
  </sheetData>
  <mergeCells count="4">
    <mergeCell ref="A1:D1"/>
    <mergeCell ref="A35:D35"/>
    <mergeCell ref="A36:D36"/>
    <mergeCell ref="A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📊 Dashboard</vt:lpstr>
      <vt:lpstr>📅 Monitoraggio Mensile</vt:lpstr>
      <vt:lpstr>🔌 Dispositivi Smart</vt:lpstr>
      <vt:lpstr>💰 Bollette</vt:lpstr>
      <vt:lpstr>🎯 Obiettivi &amp; ROI</vt:lpstr>
      <vt:lpstr>⚙️ Impostazioni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matteo lazzarotto</cp:lastModifiedBy>
  <dcterms:created xsi:type="dcterms:W3CDTF">2026-01-14T17:41:18Z</dcterms:created>
  <dcterms:modified xsi:type="dcterms:W3CDTF">2026-01-14T17:43:40Z</dcterms:modified>
</cp:coreProperties>
</file>